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" sheetId="1" state="visible" r:id="rId3"/>
  </sheets>
  <externalReferences>
    <externalReference r:id="rId1"/>
    <externalReference r:id="rId2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<sst xmlns="http://schemas.openxmlformats.org/spreadsheetml/2006/main" count="173" uniqueCount="173">
  <si>
    <t xml:space="preserve">Код бюджетной классификации</t>
  </si>
  <si>
    <t xml:space="preserve">Наименование </t>
  </si>
  <si>
    <t xml:space="preserve">Утвержденный план от 29.10.2025                № 859-VII                         (в рублях)</t>
  </si>
  <si>
    <t xml:space="preserve">Поправки вносимые в бюджет, в рублях (гр.6-гр.3)</t>
  </si>
  <si>
    <t xml:space="preserve">% изменения, ((гр.6/гр.3)*100-100)</t>
  </si>
  <si>
    <t xml:space="preserve">Уточнённый бюджет на 2025 год с учётом поправок, в рублях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</si>
  <si>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</si>
  <si>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</si>
  <si>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</si>
  <si>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</si>
  <si>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</si>
  <si>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</si>
  <si>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</si>
  <si>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</si>
  <si>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</si>
  <si>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</si>
  <si>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</si>
  <si>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</si>
  <si>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</si>
  <si>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</si>
  <si>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</si>
  <si>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</si>
  <si>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</si>
  <si>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</si>
  <si>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</si>
  <si>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</si>
  <si>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</si>
  <si>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</si>
  <si>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</si>
  <si>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</si>
  <si>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</si>
  <si>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</si>
  <si>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</si>
  <si>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</si>
  <si>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</si>
  <si>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</si>
  <si>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</si>
  <si>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</si>
  <si>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</si>
  <si>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</si>
  <si>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</si>
  <si>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</si>
  <si>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</si>
  <si>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</si>
  <si>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</si>
  <si>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</si>
  <si>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</si>
  <si>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</si>
  <si>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</si>
  <si>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</si>
  <si>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</si>
  <si>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</si>
  <si>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</si>
  <si>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</si>
  <si>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</si>
  <si>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</si>
  <si>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</si>
  <si>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</si>
  <si>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</si>
  <si>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</si>
  <si>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</si>
  <si>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</si>
  <si>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</si>
  <si>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</si>
  <si>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</si>
  <si>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</si>
  <si>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</si>
  <si>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</si>
  <si>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</si>
  <si>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</si>
  <si>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</si>
  <si>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</si>
  <si>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</si>
  <si>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</si>
  <si>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</si>
  <si>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</si>
  <si>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</si>
  <si>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</si>
  <si>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</si>
  <si>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</si>
  <si>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</si>
  <si>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</si>
  <si>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</si>
  <si>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</si>
  <si>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</si>
  <si>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</si>
  <si>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</si>
  <si>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</si>
  <si>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</si>
  <si>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</si>
  <si>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</si>
  <si>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</si>
  <si>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</si>
  <si>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</si>
  <si>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</si>
  <si>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</si>
  <si>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</si>
  <si>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</si>
  <si>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</si>
  <si>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</si>
  <si>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</si>
  <si>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</si>
  <si>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</si>
  <si>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</si>
  <si>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</si>
  <si>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</si>
  <si>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</si>
  <si>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</si>
  <si>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</si>
  <si>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</si>
  <si>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</si>
  <si>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</si>
  <si>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</si>
  <si>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</si>
  <si>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</si>
  <si>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</si>
  <si>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</si>
  <si>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</si>
  <si>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</si>
  <si>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</si>
  <si>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</si>
  <si>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</si>
  <si>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</si>
  <si>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</si>
  <si>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</si>
  <si>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</si>
  <si>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</si>
  <si>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</si>
  <si>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</si>
  <si>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</si>
  <si>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</si>
  <si>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</si>
  <si>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</si>
  <si>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</si>
  <si>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</si>
  <si>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</si>
  <si>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</si>
  <si>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</si>
  <si>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</si>
  <si>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</si>
  <si>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</si>
  <si>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</si>
  <si>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000 1 16 10061 04 0000 140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</si>
  <si>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</si>
  <si>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000 1 16 10123 01 0000 140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</si>
  <si>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</si>
  <si>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</si>
  <si>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</si>
  <si>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000 1 17 00000 00 0000 000</t>
  </si>
  <si>
    <t xml:space="preserve">Прочие неналоговые доходы</t>
  </si>
  <si>
    <t xml:space="preserve">000 1 17 05040 04 0000 180</t>
  </si>
  <si>
    <t xml:space="preserve">Прочие неналоговые доходы бюджетов городских округов</t>
  </si>
  <si>
    <t xml:space="preserve">000 1 17 15020 04 0000 150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</si>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</sst>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?"/>
  </numFmts>
  <fonts count="9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4.000000"/>
      <name val="Times New Roman"/>
    </font>
    <font>
      <b/>
      <sz val="12.000000"/>
      <name val="Times New Roman"/>
    </font>
    <font>
      <sz val="12.000000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29">
    <xf fontId="0" fillId="0" borderId="0" numFmtId="0" xfId="0"/>
    <xf fontId="0" fillId="11" borderId="0" numFmtId="0" xfId="0" applyFill="1"/>
    <xf fontId="6" fillId="0" borderId="0" numFmtId="0" xfId="0" applyFont="1"/>
    <xf fontId="6" fillId="11" borderId="0" numFmtId="0" xfId="0" applyFont="1" applyFill="1"/>
    <xf fontId="7" fillId="0" borderId="1" numFmtId="0" xfId="30" applyFont="1" applyBorder="1" applyAlignment="1">
      <alignment horizontal="center" vertical="center" wrapText="1"/>
    </xf>
    <xf fontId="7" fillId="11" borderId="3" numFmtId="0" xfId="0" applyFont="1" applyFill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1" numFmtId="3" xfId="0" applyNumberFormat="1" applyFont="1" applyBorder="1" applyAlignment="1">
      <alignment horizontal="center" vertical="center" wrapText="1"/>
    </xf>
    <xf fontId="7" fillId="11" borderId="1" numFmtId="3" xfId="0" applyNumberFormat="1" applyFont="1" applyFill="1" applyBorder="1" applyAlignment="1">
      <alignment horizontal="center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0" borderId="1" numFmtId="3" xfId="30" applyNumberFormat="1" applyFont="1" applyBorder="1" applyAlignment="1" applyProtection="1">
      <alignment horizontal="center" vertical="center" wrapText="1"/>
    </xf>
    <xf fontId="7" fillId="0" borderId="1" numFmtId="3" xfId="0" applyNumberFormat="1" applyFont="1" applyBorder="1" applyAlignment="1">
      <alignment horizontal="center" vertical="center"/>
    </xf>
    <xf fontId="7" fillId="0" borderId="1" numFmtId="0" xfId="30" applyFont="1" applyBorder="1" applyAlignment="1">
      <alignment horizontal="left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0" borderId="1" numFmtId="3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>
      <alignment horizontal="left" vertical="center" wrapText="1"/>
    </xf>
    <xf fontId="8" fillId="0" borderId="1" numFmtId="3" xfId="0" applyNumberFormat="1" applyFont="1" applyBorder="1" applyAlignment="1">
      <alignment horizontal="center" vertical="center"/>
    </xf>
    <xf fontId="8" fillId="0" borderId="1" numFmtId="1" xfId="30" applyNumberFormat="1" applyFont="1" applyBorder="1" applyAlignment="1">
      <alignment horizontal="left" vertical="center" wrapText="1"/>
    </xf>
    <xf fontId="8" fillId="0" borderId="1" numFmtId="0" xfId="30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8" fillId="0" borderId="1" numFmtId="160" xfId="30" applyNumberFormat="1" applyFont="1" applyBorder="1" applyAlignment="1" applyProtection="1">
      <alignment horizontal="left" vertical="center" wrapText="1"/>
    </xf>
    <xf fontId="8" fillId="0" borderId="1" numFmtId="0" xfId="28" applyFont="1" applyBorder="1" applyAlignment="1">
      <alignment horizontal="left" vertical="center" wrapText="1"/>
    </xf>
    <xf fontId="8" fillId="0" borderId="4" numFmtId="49" xfId="30" applyNumberFormat="1" applyFont="1" applyBorder="1" applyAlignment="1" applyProtection="1">
      <alignment horizontal="left" vertical="center" wrapText="1"/>
    </xf>
    <xf fontId="7" fillId="0" borderId="1" numFmtId="4" xfId="30" applyNumberFormat="1" applyFont="1" applyBorder="1" applyAlignment="1" applyProtection="1">
      <alignment horizontal="center" vertical="center" wrapText="1"/>
    </xf>
    <xf fontId="8" fillId="0" borderId="1" numFmtId="4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center" vertical="center"/>
    </xf>
    <xf fontId="7" fillId="0" borderId="1" numFmtId="4" xfId="30" applyNumberFormat="1" applyFont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6" zoomScale="100" workbookViewId="0">
      <selection activeCell="J85" activeCellId="0" sqref="J85"/>
    </sheetView>
  </sheetViews>
  <sheetFormatPr defaultRowHeight="12.75"/>
  <cols>
    <col customWidth="1" min="1" max="1" width="31.7109375"/>
    <col customWidth="1" min="2" max="2" width="110.140625"/>
    <col customWidth="1" min="3" max="3" style="1" width="20"/>
    <col customWidth="1" min="4" max="4" style="2" width="17.42578125"/>
    <col customWidth="1" min="5" max="5" style="2" width="12.42578125"/>
    <col customWidth="1" min="6" max="6" style="3" width="17.85546875"/>
  </cols>
  <sheetData>
    <row r="3" ht="75">
      <c r="A3" s="4" t="s">
        <v>0</v>
      </c>
      <c r="B3" s="4" t="s">
        <v>1</v>
      </c>
      <c r="C3" s="5" t="s">
        <v>2</v>
      </c>
      <c r="D3" s="6" t="s">
        <v>3</v>
      </c>
      <c r="E3" s="6" t="s">
        <v>4</v>
      </c>
      <c r="F3" s="5" t="s">
        <v>5</v>
      </c>
    </row>
    <row r="4" ht="15">
      <c r="A4" s="7">
        <v>1</v>
      </c>
      <c r="B4" s="7">
        <v>2</v>
      </c>
      <c r="C4" s="8">
        <v>3</v>
      </c>
      <c r="D4" s="7">
        <v>4</v>
      </c>
      <c r="E4" s="7">
        <v>5</v>
      </c>
      <c r="F4" s="8">
        <v>6</v>
      </c>
    </row>
    <row r="5" ht="15">
      <c r="A5" s="9" t="s">
        <v>6</v>
      </c>
      <c r="B5" s="10" t="s">
        <v>7</v>
      </c>
      <c r="C5" s="11">
        <f>C6+C24</f>
        <v>6025900880</v>
      </c>
      <c r="D5" s="12">
        <f t="shared" ref="D5:D68" si="0">F5-C5</f>
        <v>13641342</v>
      </c>
      <c r="E5" s="12">
        <f t="shared" ref="E5:E68" si="1">(F5/C5)*100-100</f>
        <v>0.22637846641779902</v>
      </c>
      <c r="F5" s="11">
        <f>F6+F24</f>
        <v>6039542222</v>
      </c>
    </row>
    <row r="6" ht="15">
      <c r="A6" s="9"/>
      <c r="B6" s="13" t="s">
        <v>8</v>
      </c>
      <c r="C6" s="11">
        <f>C7+C8+C9+C13+C21</f>
        <v>5435663632</v>
      </c>
      <c r="D6" s="12">
        <f t="shared" si="0"/>
        <v>81467140</v>
      </c>
      <c r="E6" s="12">
        <f t="shared" si="1"/>
        <v>1.4987524158117367</v>
      </c>
      <c r="F6" s="11">
        <f>F7+F8+F9+F13+F21</f>
        <v>5517130772</v>
      </c>
    </row>
    <row r="7" ht="15">
      <c r="A7" s="14" t="s">
        <v>9</v>
      </c>
      <c r="B7" s="15" t="s">
        <v>10</v>
      </c>
      <c r="C7" s="16">
        <f>3524079552+770671000</f>
        <v>4294750552</v>
      </c>
      <c r="D7" s="12">
        <f t="shared" si="0"/>
        <v>0</v>
      </c>
      <c r="E7" s="12">
        <f t="shared" si="1"/>
        <v>0</v>
      </c>
      <c r="F7" s="16">
        <f>3524079552+770671000</f>
        <v>4294750552</v>
      </c>
    </row>
    <row r="8" ht="15">
      <c r="A8" s="14" t="s">
        <v>11</v>
      </c>
      <c r="B8" s="17" t="s">
        <v>12</v>
      </c>
      <c r="C8" s="16">
        <v>14640000</v>
      </c>
      <c r="D8" s="18">
        <f t="shared" si="0"/>
        <v>0</v>
      </c>
      <c r="E8" s="18">
        <f t="shared" si="1"/>
        <v>0</v>
      </c>
      <c r="F8" s="16">
        <v>14640000</v>
      </c>
    </row>
    <row r="9" ht="15">
      <c r="A9" s="14" t="s">
        <v>13</v>
      </c>
      <c r="B9" s="17" t="s">
        <v>14</v>
      </c>
      <c r="C9" s="16">
        <f>C10+C11+C12</f>
        <v>841084690</v>
      </c>
      <c r="D9" s="18">
        <f t="shared" si="0"/>
        <v>0</v>
      </c>
      <c r="E9" s="18">
        <f t="shared" si="1"/>
        <v>0</v>
      </c>
      <c r="F9" s="16">
        <f>F10+F11+F12</f>
        <v>841084690</v>
      </c>
    </row>
    <row r="10" ht="15">
      <c r="A10" s="14" t="s">
        <v>15</v>
      </c>
      <c r="B10" s="15" t="s">
        <v>16</v>
      </c>
      <c r="C10" s="16">
        <v>816451690</v>
      </c>
      <c r="D10" s="18">
        <f t="shared" si="0"/>
        <v>0</v>
      </c>
      <c r="E10" s="18">
        <f t="shared" si="1"/>
        <v>0</v>
      </c>
      <c r="F10" s="16">
        <f>751451690+65000000</f>
        <v>816451690</v>
      </c>
    </row>
    <row r="11" ht="15">
      <c r="A11" s="14" t="s">
        <v>17</v>
      </c>
      <c r="B11" s="15" t="s">
        <v>18</v>
      </c>
      <c r="C11" s="16">
        <v>191000</v>
      </c>
      <c r="D11" s="18">
        <f t="shared" si="0"/>
        <v>0</v>
      </c>
      <c r="E11" s="18">
        <f t="shared" si="1"/>
        <v>0</v>
      </c>
      <c r="F11" s="16">
        <v>191000</v>
      </c>
    </row>
    <row r="12" ht="30">
      <c r="A12" s="14" t="s">
        <v>19</v>
      </c>
      <c r="B12" s="15" t="s">
        <v>20</v>
      </c>
      <c r="C12" s="16">
        <v>24442000</v>
      </c>
      <c r="D12" s="18">
        <f t="shared" si="0"/>
        <v>0</v>
      </c>
      <c r="E12" s="18">
        <f t="shared" si="1"/>
        <v>0</v>
      </c>
      <c r="F12" s="16">
        <v>24442000</v>
      </c>
    </row>
    <row r="13" ht="15">
      <c r="A13" s="14" t="s">
        <v>21</v>
      </c>
      <c r="B13" s="19" t="s">
        <v>22</v>
      </c>
      <c r="C13" s="16">
        <f>C14+C18+C15</f>
        <v>264177530</v>
      </c>
      <c r="D13" s="18">
        <f t="shared" si="0"/>
        <v>37468000</v>
      </c>
      <c r="E13" s="18">
        <f t="shared" si="1"/>
        <v>14.182886788289679</v>
      </c>
      <c r="F13" s="16">
        <f>F14+F18+F15</f>
        <v>301645530</v>
      </c>
    </row>
    <row r="14" ht="30">
      <c r="A14" s="14" t="s">
        <v>23</v>
      </c>
      <c r="B14" s="15" t="s">
        <v>24</v>
      </c>
      <c r="C14" s="16">
        <v>103294000</v>
      </c>
      <c r="D14" s="18">
        <f t="shared" si="0"/>
        <v>0</v>
      </c>
      <c r="E14" s="18">
        <f t="shared" si="1"/>
        <v>0</v>
      </c>
      <c r="F14" s="16">
        <v>103294000</v>
      </c>
    </row>
    <row r="15" ht="15">
      <c r="A15" s="14" t="s">
        <v>25</v>
      </c>
      <c r="B15" s="15" t="s">
        <v>26</v>
      </c>
      <c r="C15" s="16">
        <f t="shared" ref="C15:C21" si="2">C16+C17</f>
        <v>66116530</v>
      </c>
      <c r="D15" s="18">
        <f t="shared" si="0"/>
        <v>0</v>
      </c>
      <c r="E15" s="18">
        <f t="shared" si="1"/>
        <v>0</v>
      </c>
      <c r="F15" s="16">
        <f t="shared" ref="F15:F21" si="3">F16+F17</f>
        <v>66116530</v>
      </c>
    </row>
    <row r="16" ht="15">
      <c r="A16" s="14" t="s">
        <v>27</v>
      </c>
      <c r="B16" s="15" t="s">
        <v>28</v>
      </c>
      <c r="C16" s="16">
        <v>27683530</v>
      </c>
      <c r="D16" s="18">
        <f t="shared" si="0"/>
        <v>0</v>
      </c>
      <c r="E16" s="18">
        <f t="shared" si="1"/>
        <v>0</v>
      </c>
      <c r="F16" s="16">
        <v>27683530</v>
      </c>
    </row>
    <row r="17" ht="15">
      <c r="A17" s="14" t="s">
        <v>29</v>
      </c>
      <c r="B17" s="15" t="s">
        <v>30</v>
      </c>
      <c r="C17" s="16">
        <v>38433000</v>
      </c>
      <c r="D17" s="18">
        <f t="shared" si="0"/>
        <v>0</v>
      </c>
      <c r="E17" s="18">
        <f t="shared" si="1"/>
        <v>0</v>
      </c>
      <c r="F17" s="16">
        <v>38433000</v>
      </c>
    </row>
    <row r="18" ht="15">
      <c r="A18" s="14" t="s">
        <v>31</v>
      </c>
      <c r="B18" s="15" t="s">
        <v>32</v>
      </c>
      <c r="C18" s="16">
        <f t="shared" si="2"/>
        <v>94767000</v>
      </c>
      <c r="D18" s="18">
        <f t="shared" si="0"/>
        <v>37468000</v>
      </c>
      <c r="E18" s="18">
        <f t="shared" si="1"/>
        <v>39.536969620226472</v>
      </c>
      <c r="F18" s="16">
        <f t="shared" si="3"/>
        <v>132235000</v>
      </c>
    </row>
    <row r="19" ht="30">
      <c r="A19" s="14" t="s">
        <v>33</v>
      </c>
      <c r="B19" s="15" t="s">
        <v>34</v>
      </c>
      <c r="C19" s="16">
        <v>73682000</v>
      </c>
      <c r="D19" s="18">
        <f t="shared" si="0"/>
        <v>37468000</v>
      </c>
      <c r="E19" s="18">
        <f t="shared" si="1"/>
        <v>50.850954100051581</v>
      </c>
      <c r="F19" s="16">
        <f>73682000+37468000</f>
        <v>111150000</v>
      </c>
    </row>
    <row r="20" ht="30">
      <c r="A20" s="14" t="s">
        <v>35</v>
      </c>
      <c r="B20" s="15" t="s">
        <v>36</v>
      </c>
      <c r="C20" s="16">
        <v>21085000</v>
      </c>
      <c r="D20" s="18">
        <f t="shared" si="0"/>
        <v>0</v>
      </c>
      <c r="E20" s="18">
        <f t="shared" si="1"/>
        <v>0</v>
      </c>
      <c r="F20" s="16">
        <v>21085000</v>
      </c>
    </row>
    <row r="21" ht="15">
      <c r="A21" s="14" t="s">
        <v>37</v>
      </c>
      <c r="B21" s="20" t="s">
        <v>38</v>
      </c>
      <c r="C21" s="16">
        <f t="shared" si="2"/>
        <v>21010860</v>
      </c>
      <c r="D21" s="18">
        <f t="shared" si="0"/>
        <v>43999140</v>
      </c>
      <c r="E21" s="18">
        <f t="shared" si="1"/>
        <v>209.41141866634683</v>
      </c>
      <c r="F21" s="16">
        <f t="shared" si="3"/>
        <v>65010000</v>
      </c>
    </row>
    <row r="22" ht="30">
      <c r="A22" s="14" t="s">
        <v>39</v>
      </c>
      <c r="B22" s="15" t="s">
        <v>40</v>
      </c>
      <c r="C22" s="16">
        <v>21005860</v>
      </c>
      <c r="D22" s="18">
        <f t="shared" si="0"/>
        <v>43994140</v>
      </c>
      <c r="E22" s="18">
        <f t="shared" si="1"/>
        <v>209.4374617368677</v>
      </c>
      <c r="F22" s="16">
        <f>21005860+43994140</f>
        <v>65000000</v>
      </c>
    </row>
    <row r="23" ht="15">
      <c r="A23" s="14" t="s">
        <v>41</v>
      </c>
      <c r="B23" s="15" t="s">
        <v>42</v>
      </c>
      <c r="C23" s="16">
        <v>5000</v>
      </c>
      <c r="D23" s="18">
        <f t="shared" si="0"/>
        <v>5000</v>
      </c>
      <c r="E23" s="18">
        <f t="shared" si="1"/>
        <v>100</v>
      </c>
      <c r="F23" s="16">
        <f>5000+5000</f>
        <v>10000</v>
      </c>
    </row>
    <row r="24" ht="15">
      <c r="A24" s="9"/>
      <c r="B24" s="21" t="s">
        <v>43</v>
      </c>
      <c r="C24" s="11">
        <f>C25+C36+C38+C41+C45+C77</f>
        <v>590237248</v>
      </c>
      <c r="D24" s="12">
        <f t="shared" si="0"/>
        <v>-67825798</v>
      </c>
      <c r="E24" s="12">
        <f t="shared" si="1"/>
        <v>-11.491277148269702</v>
      </c>
      <c r="F24" s="11">
        <f>F25+F36+F38+F41+F45+F78+F79</f>
        <v>522411450</v>
      </c>
    </row>
    <row r="25" ht="15">
      <c r="A25" s="14" t="s">
        <v>44</v>
      </c>
      <c r="B25" s="19" t="s">
        <v>45</v>
      </c>
      <c r="C25" s="16">
        <f>SUM(C26:C35)</f>
        <v>456438939</v>
      </c>
      <c r="D25" s="18">
        <f t="shared" si="0"/>
        <v>-68766229</v>
      </c>
      <c r="E25" s="18">
        <f t="shared" si="1"/>
        <v>-15.065811245346012</v>
      </c>
      <c r="F25" s="16">
        <f>SUM(F26:F35)</f>
        <v>387672710</v>
      </c>
    </row>
    <row r="26" ht="30">
      <c r="A26" s="14" t="s">
        <v>46</v>
      </c>
      <c r="B26" s="15" t="s">
        <v>47</v>
      </c>
      <c r="C26" s="16">
        <v>1096196</v>
      </c>
      <c r="D26" s="18">
        <f t="shared" si="0"/>
        <v>0</v>
      </c>
      <c r="E26" s="18">
        <f t="shared" si="1"/>
        <v>0</v>
      </c>
      <c r="F26" s="16">
        <f>1273000-176804</f>
        <v>1096196</v>
      </c>
    </row>
    <row r="27" ht="45">
      <c r="A27" s="14" t="s">
        <v>48</v>
      </c>
      <c r="B27" s="22" t="s">
        <v>49</v>
      </c>
      <c r="C27" s="16">
        <f>380380000-69247200</f>
        <v>311132800</v>
      </c>
      <c r="D27" s="18">
        <f t="shared" si="0"/>
        <v>-70632800</v>
      </c>
      <c r="E27" s="18">
        <f t="shared" si="1"/>
        <v>-22.701817359018392</v>
      </c>
      <c r="F27" s="16">
        <f>311132800-70632800</f>
        <v>240500000</v>
      </c>
    </row>
    <row r="28" ht="45">
      <c r="A28" s="14" t="s">
        <v>50</v>
      </c>
      <c r="B28" s="15" t="s">
        <v>51</v>
      </c>
      <c r="C28" s="16">
        <v>659688</v>
      </c>
      <c r="D28" s="18">
        <f>F28-C28</f>
        <v>2348512</v>
      </c>
      <c r="E28" s="16">
        <f>E29+E43+E45+E49+E53</f>
        <v>566.60849661977454</v>
      </c>
      <c r="F28" s="16">
        <f>659688+2348512</f>
        <v>3008200</v>
      </c>
    </row>
    <row r="29" ht="45">
      <c r="A29" s="14" t="s">
        <v>52</v>
      </c>
      <c r="B29" s="15" t="s">
        <v>53</v>
      </c>
      <c r="C29" s="16">
        <v>105955</v>
      </c>
      <c r="D29" s="18">
        <f t="shared" si="0"/>
        <v>0</v>
      </c>
      <c r="E29" s="18">
        <f t="shared" si="1"/>
        <v>0</v>
      </c>
      <c r="F29" s="16">
        <f>191522-85567</f>
        <v>105955</v>
      </c>
    </row>
    <row r="30" ht="30">
      <c r="A30" s="14" t="s">
        <v>54</v>
      </c>
      <c r="B30" s="15" t="s">
        <v>55</v>
      </c>
      <c r="C30" s="16">
        <v>129150000</v>
      </c>
      <c r="D30" s="18">
        <f t="shared" si="0"/>
        <v>0</v>
      </c>
      <c r="E30" s="18">
        <v>0</v>
      </c>
      <c r="F30" s="16">
        <f>92003300+37146700</f>
        <v>129150000</v>
      </c>
    </row>
    <row r="31" ht="60">
      <c r="A31" s="14" t="s">
        <v>56</v>
      </c>
      <c r="B31" s="15" t="s">
        <v>57</v>
      </c>
      <c r="C31" s="16">
        <v>36</v>
      </c>
      <c r="D31" s="18">
        <f t="shared" si="0"/>
        <v>2485</v>
      </c>
      <c r="E31" s="18">
        <v>0</v>
      </c>
      <c r="F31" s="16">
        <f>36+2485</f>
        <v>2521</v>
      </c>
    </row>
    <row r="32" ht="60">
      <c r="A32" s="14" t="s">
        <v>58</v>
      </c>
      <c r="B32" s="15" t="s">
        <v>59</v>
      </c>
      <c r="C32" s="16">
        <v>14</v>
      </c>
      <c r="D32" s="18">
        <f t="shared" si="0"/>
        <v>74</v>
      </c>
      <c r="E32" s="18">
        <v>0</v>
      </c>
      <c r="F32" s="16">
        <f>14+74</f>
        <v>88</v>
      </c>
    </row>
    <row r="33" ht="30">
      <c r="A33" s="14" t="s">
        <v>60</v>
      </c>
      <c r="B33" s="15" t="s">
        <v>61</v>
      </c>
      <c r="C33" s="16">
        <v>1434750</v>
      </c>
      <c r="D33" s="18"/>
      <c r="E33" s="18"/>
      <c r="F33" s="16">
        <v>1434750</v>
      </c>
    </row>
    <row r="34" ht="45">
      <c r="A34" s="14" t="s">
        <v>62</v>
      </c>
      <c r="B34" s="15" t="s">
        <v>63</v>
      </c>
      <c r="C34" s="16">
        <f>6000000+3000000</f>
        <v>9000000</v>
      </c>
      <c r="D34" s="18">
        <f t="shared" si="0"/>
        <v>0</v>
      </c>
      <c r="E34" s="18">
        <f t="shared" si="1"/>
        <v>0</v>
      </c>
      <c r="F34" s="16">
        <f>6000000+3000000</f>
        <v>9000000</v>
      </c>
    </row>
    <row r="35" ht="60">
      <c r="A35" s="14" t="s">
        <v>64</v>
      </c>
      <c r="B35" s="15" t="s">
        <v>65</v>
      </c>
      <c r="C35" s="16">
        <v>3859500</v>
      </c>
      <c r="D35" s="18">
        <f t="shared" si="0"/>
        <v>-484500</v>
      </c>
      <c r="E35" s="18">
        <f t="shared" si="1"/>
        <v>-12.553439564710459</v>
      </c>
      <c r="F35" s="16">
        <f>3859500-484500</f>
        <v>3375000</v>
      </c>
    </row>
    <row r="36" ht="15">
      <c r="A36" s="14" t="s">
        <v>66</v>
      </c>
      <c r="B36" s="19" t="s">
        <v>67</v>
      </c>
      <c r="C36" s="16">
        <f>C37</f>
        <v>7018608</v>
      </c>
      <c r="D36" s="18">
        <f t="shared" si="0"/>
        <v>0</v>
      </c>
      <c r="E36" s="18">
        <f t="shared" si="1"/>
        <v>0</v>
      </c>
      <c r="F36" s="16">
        <f>F37</f>
        <v>7018608</v>
      </c>
    </row>
    <row r="37" ht="15">
      <c r="A37" s="14" t="s">
        <v>68</v>
      </c>
      <c r="B37" s="15" t="s">
        <v>69</v>
      </c>
      <c r="C37" s="16">
        <v>7018608</v>
      </c>
      <c r="D37" s="18">
        <f t="shared" si="0"/>
        <v>0</v>
      </c>
      <c r="E37" s="18">
        <f t="shared" si="1"/>
        <v>0</v>
      </c>
      <c r="F37" s="16">
        <v>7018608</v>
      </c>
    </row>
    <row r="38" ht="15">
      <c r="A38" s="14" t="s">
        <v>70</v>
      </c>
      <c r="B38" s="19" t="s">
        <v>71</v>
      </c>
      <c r="C38" s="16">
        <f>C39+C40</f>
        <v>9362158</v>
      </c>
      <c r="D38" s="18">
        <f t="shared" si="0"/>
        <v>0</v>
      </c>
      <c r="E38" s="18">
        <f t="shared" si="1"/>
        <v>0</v>
      </c>
      <c r="F38" s="16">
        <f>F39+F40</f>
        <v>9362158</v>
      </c>
    </row>
    <row r="39" ht="15">
      <c r="A39" s="14" t="s">
        <v>72</v>
      </c>
      <c r="B39" s="15" t="s">
        <v>73</v>
      </c>
      <c r="C39" s="16">
        <f>5352000+127100</f>
        <v>5479100</v>
      </c>
      <c r="D39" s="18">
        <v>0</v>
      </c>
      <c r="E39" s="18">
        <f t="shared" si="1"/>
        <v>0</v>
      </c>
      <c r="F39" s="16">
        <f>5352000+127100</f>
        <v>5479100</v>
      </c>
    </row>
    <row r="40" ht="15">
      <c r="A40" s="14" t="s">
        <v>74</v>
      </c>
      <c r="B40" s="15" t="s">
        <v>75</v>
      </c>
      <c r="C40" s="16">
        <v>3883058</v>
      </c>
      <c r="D40" s="18">
        <f t="shared" si="0"/>
        <v>0</v>
      </c>
      <c r="E40" s="18">
        <f t="shared" si="1"/>
        <v>0</v>
      </c>
      <c r="F40" s="16">
        <f>3659139+204+118478+105237</f>
        <v>3883058</v>
      </c>
    </row>
    <row r="41" ht="15">
      <c r="A41" s="14" t="s">
        <v>76</v>
      </c>
      <c r="B41" s="19" t="s">
        <v>77</v>
      </c>
      <c r="C41" s="16">
        <f>SUM(C42:C44)</f>
        <v>85936553</v>
      </c>
      <c r="D41" s="18">
        <f t="shared" si="0"/>
        <v>1673054</v>
      </c>
      <c r="E41" s="18">
        <f t="shared" si="1"/>
        <v>1.9468479262834819</v>
      </c>
      <c r="F41" s="16">
        <f>SUM(F42:F44)</f>
        <v>87609607</v>
      </c>
    </row>
    <row r="42" ht="15">
      <c r="A42" s="14" t="s">
        <v>78</v>
      </c>
      <c r="B42" s="15" t="s">
        <v>79</v>
      </c>
      <c r="C42" s="16">
        <v>75285500</v>
      </c>
      <c r="D42" s="18">
        <f t="shared" si="0"/>
        <v>0</v>
      </c>
      <c r="E42" s="18">
        <f t="shared" si="1"/>
        <v>0</v>
      </c>
      <c r="F42" s="16">
        <f>66799900+8485600</f>
        <v>75285500</v>
      </c>
    </row>
    <row r="43" ht="45">
      <c r="A43" s="14" t="s">
        <v>80</v>
      </c>
      <c r="B43" s="22" t="s">
        <v>81</v>
      </c>
      <c r="C43" s="16">
        <v>3151053</v>
      </c>
      <c r="D43" s="18">
        <f t="shared" si="0"/>
        <v>0</v>
      </c>
      <c r="E43" s="18">
        <f t="shared" si="1"/>
        <v>0</v>
      </c>
      <c r="F43" s="16">
        <f>2002553+1148500</f>
        <v>3151053</v>
      </c>
    </row>
    <row r="44" ht="30">
      <c r="A44" s="14" t="s">
        <v>82</v>
      </c>
      <c r="B44" s="15" t="s">
        <v>83</v>
      </c>
      <c r="C44" s="16">
        <v>7500000</v>
      </c>
      <c r="D44" s="18">
        <f t="shared" si="0"/>
        <v>1673054</v>
      </c>
      <c r="E44" s="18">
        <f t="shared" si="1"/>
        <v>22.307386666666673</v>
      </c>
      <c r="F44" s="16">
        <f>7500000+1673054</f>
        <v>9173054</v>
      </c>
    </row>
    <row r="45" ht="15">
      <c r="A45" s="14" t="s">
        <v>84</v>
      </c>
      <c r="B45" s="19" t="s">
        <v>85</v>
      </c>
      <c r="C45" s="16">
        <f>SUM(C46:C76)</f>
        <v>30881790</v>
      </c>
      <c r="D45" s="18">
        <f t="shared" si="0"/>
        <v>-732623</v>
      </c>
      <c r="E45" s="18">
        <f t="shared" si="1"/>
        <v>-2.3723462921028897</v>
      </c>
      <c r="F45" s="16">
        <f>SUM(F46:F76)</f>
        <v>30149167</v>
      </c>
    </row>
    <row r="46" ht="45">
      <c r="A46" s="14" t="s">
        <v>86</v>
      </c>
      <c r="B46" s="15" t="s">
        <v>87</v>
      </c>
      <c r="C46" s="16">
        <f>26700+46000+15000+6000</f>
        <v>93700</v>
      </c>
      <c r="D46" s="18">
        <v>0</v>
      </c>
      <c r="E46" s="18"/>
      <c r="F46" s="16">
        <v>101400</v>
      </c>
    </row>
    <row r="47" ht="60">
      <c r="A47" s="14" t="s">
        <v>88</v>
      </c>
      <c r="B47" s="15" t="s">
        <v>89</v>
      </c>
      <c r="C47" s="16">
        <f>15000+88300+2000+20500+172900+15700</f>
        <v>314400</v>
      </c>
      <c r="D47" s="18">
        <f t="shared" si="0"/>
        <v>191800</v>
      </c>
      <c r="E47" s="18">
        <f t="shared" si="1"/>
        <v>61.005089058524163</v>
      </c>
      <c r="F47" s="16">
        <v>506200</v>
      </c>
    </row>
    <row r="48" ht="60">
      <c r="A48" s="14" t="s">
        <v>90</v>
      </c>
      <c r="B48" s="15" t="s">
        <v>91</v>
      </c>
      <c r="C48" s="16">
        <f>8300+2300+16700+6700</f>
        <v>34000</v>
      </c>
      <c r="D48" s="18">
        <f t="shared" si="0"/>
        <v>-23000</v>
      </c>
      <c r="E48" s="18">
        <f t="shared" si="1"/>
        <v>-67.64705882352942</v>
      </c>
      <c r="F48" s="16">
        <v>11000</v>
      </c>
    </row>
    <row r="49" ht="45">
      <c r="A49" s="14" t="s">
        <v>92</v>
      </c>
      <c r="B49" s="15" t="s">
        <v>93</v>
      </c>
      <c r="C49" s="16">
        <f>900+21600</f>
        <v>22500</v>
      </c>
      <c r="D49" s="18">
        <f t="shared" si="0"/>
        <v>146900</v>
      </c>
      <c r="E49" s="18">
        <f t="shared" si="1"/>
        <v>652.88888888888891</v>
      </c>
      <c r="F49" s="16">
        <v>169400</v>
      </c>
    </row>
    <row r="50" ht="60">
      <c r="A50" s="14" t="s">
        <v>94</v>
      </c>
      <c r="B50" s="15" t="s">
        <v>95</v>
      </c>
      <c r="C50" s="16">
        <v>270000</v>
      </c>
      <c r="D50" s="18">
        <f t="shared" si="0"/>
        <v>-235500</v>
      </c>
      <c r="E50" s="18">
        <f t="shared" si="1"/>
        <v>-87.222222222222229</v>
      </c>
      <c r="F50" s="16">
        <v>34500</v>
      </c>
    </row>
    <row r="51" ht="60">
      <c r="A51" s="14" t="s">
        <v>96</v>
      </c>
      <c r="B51" s="15" t="s">
        <v>97</v>
      </c>
      <c r="C51" s="16">
        <f>4000+113300</f>
        <v>117300</v>
      </c>
      <c r="D51" s="18">
        <f t="shared" si="0"/>
        <v>-49500</v>
      </c>
      <c r="E51" s="18">
        <f t="shared" si="1"/>
        <v>-42.199488491048598</v>
      </c>
      <c r="F51" s="16">
        <v>67800</v>
      </c>
    </row>
    <row r="52" ht="60">
      <c r="A52" s="14" t="s">
        <v>98</v>
      </c>
      <c r="B52" s="15" t="s">
        <v>99</v>
      </c>
      <c r="C52" s="16">
        <f>58300+690000+4400</f>
        <v>752700</v>
      </c>
      <c r="D52" s="18">
        <f t="shared" ref="D52:D53" si="4">F52-C52</f>
        <v>-624278</v>
      </c>
      <c r="E52" s="18">
        <f t="shared" ref="E52:E53" si="5">(F52/C52)*100-100</f>
        <v>-82.938488109472559</v>
      </c>
      <c r="F52" s="16">
        <v>128422</v>
      </c>
    </row>
    <row r="53" ht="45">
      <c r="A53" s="14" t="s">
        <v>100</v>
      </c>
      <c r="B53" s="15" t="s">
        <v>101</v>
      </c>
      <c r="C53" s="16">
        <v>8700</v>
      </c>
      <c r="D53" s="18">
        <f t="shared" si="4"/>
        <v>-7300</v>
      </c>
      <c r="E53" s="18">
        <f t="shared" si="5"/>
        <v>-83.908045977011497</v>
      </c>
      <c r="F53" s="16">
        <v>1400</v>
      </c>
    </row>
    <row r="54" ht="45">
      <c r="A54" s="14" t="s">
        <v>102</v>
      </c>
      <c r="B54" s="15" t="s">
        <v>103</v>
      </c>
      <c r="C54" s="16">
        <v>1000</v>
      </c>
      <c r="D54" s="18">
        <f t="shared" si="0"/>
        <v>2500</v>
      </c>
      <c r="E54" s="18">
        <f t="shared" si="1"/>
        <v>250</v>
      </c>
      <c r="F54" s="16">
        <v>3500</v>
      </c>
    </row>
    <row r="55" ht="60">
      <c r="A55" s="14" t="s">
        <v>104</v>
      </c>
      <c r="B55" s="15" t="s">
        <v>105</v>
      </c>
      <c r="C55" s="16">
        <v>13400</v>
      </c>
      <c r="D55" s="18">
        <f t="shared" si="0"/>
        <v>-13400</v>
      </c>
      <c r="E55" s="18"/>
      <c r="F55" s="16">
        <v>0</v>
      </c>
    </row>
    <row r="56" ht="45">
      <c r="A56" s="14" t="s">
        <v>106</v>
      </c>
      <c r="B56" s="15" t="s">
        <v>107</v>
      </c>
      <c r="C56" s="16">
        <v>1700</v>
      </c>
      <c r="D56" s="18">
        <f t="shared" si="0"/>
        <v>24200</v>
      </c>
      <c r="E56" s="18">
        <f t="shared" si="1"/>
        <v>1423.5294117647059</v>
      </c>
      <c r="F56" s="16">
        <v>25900</v>
      </c>
    </row>
    <row r="57" ht="60">
      <c r="A57" s="14" t="s">
        <v>108</v>
      </c>
      <c r="B57" s="15" t="s">
        <v>109</v>
      </c>
      <c r="C57" s="16">
        <v>116700</v>
      </c>
      <c r="D57" s="18">
        <f t="shared" si="0"/>
        <v>191440</v>
      </c>
      <c r="E57" s="18">
        <f t="shared" si="1"/>
        <v>164.04455869751501</v>
      </c>
      <c r="F57" s="16">
        <v>308140</v>
      </c>
    </row>
    <row r="58" ht="60">
      <c r="A58" s="14" t="s">
        <v>110</v>
      </c>
      <c r="B58" s="15" t="s">
        <v>111</v>
      </c>
      <c r="C58" s="16">
        <f>14900+281000+30000+50600+75400</f>
        <v>451900</v>
      </c>
      <c r="D58" s="18">
        <f t="shared" si="0"/>
        <v>189900</v>
      </c>
      <c r="E58" s="18">
        <f t="shared" si="1"/>
        <v>42.022571365346295</v>
      </c>
      <c r="F58" s="16">
        <v>641800</v>
      </c>
    </row>
    <row r="59" ht="90">
      <c r="A59" s="14" t="s">
        <v>112</v>
      </c>
      <c r="B59" s="15" t="s">
        <v>113</v>
      </c>
      <c r="C59" s="16">
        <f>1500+46100+1700+7900</f>
        <v>57200</v>
      </c>
      <c r="D59" s="18">
        <f t="shared" si="0"/>
        <v>-23500</v>
      </c>
      <c r="E59" s="18">
        <f t="shared" si="1"/>
        <v>-41.08391608391608</v>
      </c>
      <c r="F59" s="16">
        <v>33700</v>
      </c>
    </row>
    <row r="60" ht="75">
      <c r="A60" s="14" t="s">
        <v>114</v>
      </c>
      <c r="B60" s="15" t="s">
        <v>115</v>
      </c>
      <c r="C60" s="16">
        <f>80000+30000</f>
        <v>110000</v>
      </c>
      <c r="D60" s="18">
        <f t="shared" si="0"/>
        <v>0</v>
      </c>
      <c r="E60" s="18">
        <f t="shared" si="1"/>
        <v>0</v>
      </c>
      <c r="F60" s="16">
        <v>110000</v>
      </c>
    </row>
    <row r="61" ht="60">
      <c r="A61" s="14" t="s">
        <v>116</v>
      </c>
      <c r="B61" s="15" t="s">
        <v>117</v>
      </c>
      <c r="C61" s="16">
        <v>0</v>
      </c>
      <c r="D61" s="18">
        <f t="shared" si="0"/>
        <v>8500</v>
      </c>
      <c r="E61" s="18"/>
      <c r="F61" s="16">
        <v>8500</v>
      </c>
    </row>
    <row r="62" ht="45">
      <c r="A62" s="14" t="s">
        <v>118</v>
      </c>
      <c r="B62" s="15" t="s">
        <v>119</v>
      </c>
      <c r="C62" s="16">
        <f>4000+300+12000</f>
        <v>16300</v>
      </c>
      <c r="D62" s="18">
        <f t="shared" si="0"/>
        <v>3600</v>
      </c>
      <c r="E62" s="18"/>
      <c r="F62" s="16">
        <v>19900</v>
      </c>
    </row>
    <row r="63" ht="75">
      <c r="A63" s="14" t="s">
        <v>120</v>
      </c>
      <c r="B63" s="15" t="s">
        <v>121</v>
      </c>
      <c r="C63" s="16">
        <v>11700</v>
      </c>
      <c r="D63" s="18">
        <f t="shared" si="0"/>
        <v>-7700</v>
      </c>
      <c r="E63" s="18">
        <f t="shared" si="1"/>
        <v>-65.81196581196582</v>
      </c>
      <c r="F63" s="16">
        <v>4000</v>
      </c>
    </row>
    <row r="64" ht="60">
      <c r="A64" s="14" t="s">
        <v>122</v>
      </c>
      <c r="B64" s="15" t="s">
        <v>123</v>
      </c>
      <c r="C64" s="16">
        <v>5000</v>
      </c>
      <c r="D64" s="18">
        <f t="shared" si="0"/>
        <v>-5000</v>
      </c>
      <c r="E64" s="18">
        <f t="shared" si="1"/>
        <v>-100</v>
      </c>
      <c r="F64" s="16">
        <v>0</v>
      </c>
    </row>
    <row r="65" ht="47.25">
      <c r="A65" s="14" t="s">
        <v>124</v>
      </c>
      <c r="B65" s="15" t="s">
        <v>125</v>
      </c>
      <c r="C65" s="16">
        <f>904600+1000+9900+3300+333300+333300+316700+8800+37300</f>
        <v>1948200</v>
      </c>
      <c r="D65" s="18">
        <f t="shared" si="0"/>
        <v>-156100</v>
      </c>
      <c r="E65" s="18">
        <f t="shared" si="1"/>
        <v>-8.0125243814803468</v>
      </c>
      <c r="F65" s="16">
        <v>1792100</v>
      </c>
    </row>
    <row r="66" ht="47.25">
      <c r="A66" s="14" t="s">
        <v>126</v>
      </c>
      <c r="B66" s="15" t="s">
        <v>127</v>
      </c>
      <c r="C66" s="16">
        <v>25000</v>
      </c>
      <c r="D66" s="18">
        <f t="shared" si="0"/>
        <v>0</v>
      </c>
      <c r="E66" s="18"/>
      <c r="F66" s="16">
        <v>25000</v>
      </c>
    </row>
    <row r="67" ht="63">
      <c r="A67" s="14" t="s">
        <v>128</v>
      </c>
      <c r="B67" s="15" t="s">
        <v>129</v>
      </c>
      <c r="C67" s="16">
        <f>58700+51300+2000+15000+156500+4453300+49600</f>
        <v>4786400</v>
      </c>
      <c r="D67" s="18">
        <f t="shared" si="0"/>
        <v>-430685</v>
      </c>
      <c r="E67" s="18">
        <f t="shared" si="1"/>
        <v>-8.9980987798763152</v>
      </c>
      <c r="F67" s="16">
        <v>4355715</v>
      </c>
    </row>
    <row r="68" ht="94.5">
      <c r="A68" s="14" t="s">
        <v>130</v>
      </c>
      <c r="B68" s="15" t="s">
        <v>131</v>
      </c>
      <c r="C68" s="16">
        <v>184400</v>
      </c>
      <c r="D68" s="18">
        <f t="shared" si="0"/>
        <v>-153600</v>
      </c>
      <c r="E68" s="18">
        <f t="shared" si="1"/>
        <v>-83.297180043383946</v>
      </c>
      <c r="F68" s="16">
        <v>30800</v>
      </c>
    </row>
    <row r="69" ht="47.25">
      <c r="A69" s="14" t="s">
        <v>132</v>
      </c>
      <c r="B69" s="23" t="s">
        <v>133</v>
      </c>
      <c r="C69" s="16">
        <f>10300+337400</f>
        <v>347700</v>
      </c>
      <c r="D69" s="18">
        <f t="shared" ref="D69" si="6">F69-C69</f>
        <v>-7600</v>
      </c>
      <c r="E69" s="18">
        <f t="shared" ref="E69" si="7">(F69/C69)*100-100</f>
        <v>-2.1857923497267819</v>
      </c>
      <c r="F69" s="16">
        <v>340100</v>
      </c>
    </row>
    <row r="70" ht="47.25">
      <c r="A70" s="14" t="s">
        <v>134</v>
      </c>
      <c r="B70" s="23" t="s">
        <v>135</v>
      </c>
      <c r="C70" s="16">
        <f>200000+474700+382000+600000</f>
        <v>1656700</v>
      </c>
      <c r="D70" s="18">
        <v>0</v>
      </c>
      <c r="E70" s="18"/>
      <c r="F70" s="16">
        <v>1182000</v>
      </c>
    </row>
    <row r="71" ht="47.25">
      <c r="A71" s="14" t="s">
        <v>136</v>
      </c>
      <c r="B71" s="23" t="s">
        <v>137</v>
      </c>
      <c r="C71" s="16">
        <v>14004552</v>
      </c>
      <c r="D71" s="18">
        <f t="shared" ref="D71:D89" si="8">F71-C71</f>
        <v>712700</v>
      </c>
      <c r="E71" s="18">
        <f t="shared" ref="E71:E89" si="9">(F71/C71)*100-100</f>
        <v>5.0890596143311058</v>
      </c>
      <c r="F71" s="16">
        <v>14717252</v>
      </c>
    </row>
    <row r="72" ht="31.5">
      <c r="A72" s="14" t="s">
        <v>138</v>
      </c>
      <c r="B72" s="23" t="s">
        <v>139</v>
      </c>
      <c r="C72" s="16">
        <v>400000</v>
      </c>
      <c r="D72" s="18">
        <f t="shared" si="8"/>
        <v>0</v>
      </c>
      <c r="E72" s="18"/>
      <c r="F72" s="16">
        <v>400000</v>
      </c>
    </row>
    <row r="73" ht="47.25">
      <c r="A73" s="14" t="s">
        <v>140</v>
      </c>
      <c r="B73" s="23" t="s">
        <v>141</v>
      </c>
      <c r="C73" s="16">
        <v>150000</v>
      </c>
      <c r="D73" s="18">
        <f t="shared" si="8"/>
        <v>0</v>
      </c>
      <c r="E73" s="18">
        <f t="shared" si="9"/>
        <v>0</v>
      </c>
      <c r="F73" s="16">
        <v>150000</v>
      </c>
    </row>
    <row r="74" ht="94.5">
      <c r="A74" s="14" t="s">
        <v>142</v>
      </c>
      <c r="B74" s="23" t="s">
        <v>143</v>
      </c>
      <c r="C74" s="16">
        <v>14160</v>
      </c>
      <c r="D74" s="18">
        <f t="shared" si="8"/>
        <v>0</v>
      </c>
      <c r="E74" s="18"/>
      <c r="F74" s="16">
        <v>14160</v>
      </c>
    </row>
    <row r="75" ht="47.25">
      <c r="A75" s="14" t="s">
        <v>144</v>
      </c>
      <c r="B75" s="23" t="s">
        <v>145</v>
      </c>
      <c r="C75" s="16">
        <v>-33522</v>
      </c>
      <c r="D75" s="18">
        <f t="shared" si="8"/>
        <v>0</v>
      </c>
      <c r="E75" s="18"/>
      <c r="F75" s="16">
        <v>-33522</v>
      </c>
    </row>
    <row r="76" ht="31.5">
      <c r="A76" s="14" t="s">
        <v>146</v>
      </c>
      <c r="B76" s="15" t="s">
        <v>147</v>
      </c>
      <c r="C76" s="16">
        <f>3000000+2000000</f>
        <v>5000000</v>
      </c>
      <c r="D76" s="18">
        <f t="shared" si="8"/>
        <v>0</v>
      </c>
      <c r="E76" s="18">
        <f t="shared" si="9"/>
        <v>0</v>
      </c>
      <c r="F76" s="16">
        <v>5000000</v>
      </c>
    </row>
    <row r="77" ht="15.75">
      <c r="A77" s="14" t="s">
        <v>148</v>
      </c>
      <c r="B77" s="15" t="s">
        <v>149</v>
      </c>
      <c r="C77" s="16">
        <f>C79+C78</f>
        <v>599200</v>
      </c>
      <c r="D77" s="16">
        <f>D79</f>
        <v>0</v>
      </c>
      <c r="E77" s="16">
        <f t="shared" ref="E77:E79" si="10">E79</f>
        <v>7.4647941226842818e-002</v>
      </c>
      <c r="F77" s="16">
        <f>F79+F78</f>
        <v>599200</v>
      </c>
    </row>
    <row r="78" ht="15.75">
      <c r="A78" s="14" t="s">
        <v>150</v>
      </c>
      <c r="B78" s="24" t="s">
        <v>151</v>
      </c>
      <c r="C78" s="16">
        <v>11200</v>
      </c>
      <c r="D78" s="18">
        <f t="shared" si="8"/>
        <v>0</v>
      </c>
      <c r="E78" s="16">
        <f t="shared" si="10"/>
        <v>7.1436484728181426e-002</v>
      </c>
      <c r="F78" s="16">
        <v>11200</v>
      </c>
    </row>
    <row r="79" ht="15.75">
      <c r="A79" s="14" t="s">
        <v>152</v>
      </c>
      <c r="B79" s="24" t="s">
        <v>153</v>
      </c>
      <c r="C79" s="16">
        <v>588000</v>
      </c>
      <c r="D79" s="18">
        <v>0</v>
      </c>
      <c r="E79" s="16">
        <f t="shared" si="10"/>
        <v>7.4647941226842818e-002</v>
      </c>
      <c r="F79" s="16">
        <v>588000</v>
      </c>
    </row>
    <row r="80" ht="15.75">
      <c r="A80" s="9" t="s">
        <v>154</v>
      </c>
      <c r="B80" s="10" t="s">
        <v>155</v>
      </c>
      <c r="C80" s="25">
        <f>C81+C87+C88+C86</f>
        <v>8783746882.1100006</v>
      </c>
      <c r="D80" s="12">
        <f t="shared" si="8"/>
        <v>6274800</v>
      </c>
      <c r="E80" s="12">
        <f t="shared" si="9"/>
        <v>7.1436484728181426e-002</v>
      </c>
      <c r="F80" s="25">
        <f>F81+F87+F88+F86</f>
        <v>8790021682.1100006</v>
      </c>
    </row>
    <row r="81" ht="15.75">
      <c r="A81" s="14" t="s">
        <v>156</v>
      </c>
      <c r="B81" s="20" t="s">
        <v>157</v>
      </c>
      <c r="C81" s="26">
        <f>C82+C83+C84+C85</f>
        <v>8405858081.1100006</v>
      </c>
      <c r="D81" s="18">
        <f t="shared" si="8"/>
        <v>6274800</v>
      </c>
      <c r="E81" s="18">
        <f t="shared" si="9"/>
        <v>7.4647941226842818e-002</v>
      </c>
      <c r="F81" s="26">
        <f>F82+F83+F84+F85</f>
        <v>8412132881.1100006</v>
      </c>
    </row>
    <row r="82" ht="15.75">
      <c r="A82" s="14" t="s">
        <v>158</v>
      </c>
      <c r="B82" s="15" t="s">
        <v>159</v>
      </c>
      <c r="C82" s="16">
        <v>443589900</v>
      </c>
      <c r="D82" s="18">
        <f t="shared" si="8"/>
        <v>6274800</v>
      </c>
      <c r="E82" s="18">
        <f t="shared" si="9"/>
        <v>1.4145497902454451</v>
      </c>
      <c r="F82" s="16">
        <v>449864700</v>
      </c>
    </row>
    <row r="83" ht="15.75">
      <c r="A83" s="14" t="s">
        <v>160</v>
      </c>
      <c r="B83" s="15" t="s">
        <v>161</v>
      </c>
      <c r="C83" s="26">
        <v>3121272981.1100001</v>
      </c>
      <c r="D83" s="18">
        <f t="shared" si="8"/>
        <v>0</v>
      </c>
      <c r="E83" s="18">
        <f t="shared" si="9"/>
        <v>0</v>
      </c>
      <c r="F83" s="26">
        <v>3121272981.1100001</v>
      </c>
    </row>
    <row r="84" ht="15.75">
      <c r="A84" s="14" t="s">
        <v>162</v>
      </c>
      <c r="B84" s="15" t="s">
        <v>163</v>
      </c>
      <c r="C84" s="16">
        <v>4734969600</v>
      </c>
      <c r="D84" s="18">
        <f t="shared" si="8"/>
        <v>0</v>
      </c>
      <c r="E84" s="18">
        <f t="shared" si="9"/>
        <v>0</v>
      </c>
      <c r="F84" s="16">
        <v>4734969600</v>
      </c>
    </row>
    <row r="85" ht="15.75">
      <c r="A85" s="14" t="s">
        <v>164</v>
      </c>
      <c r="B85" s="15" t="s">
        <v>165</v>
      </c>
      <c r="C85" s="16">
        <v>106025600</v>
      </c>
      <c r="D85" s="18">
        <f t="shared" si="8"/>
        <v>0</v>
      </c>
      <c r="E85" s="18">
        <f t="shared" si="9"/>
        <v>0</v>
      </c>
      <c r="F85" s="16">
        <v>106025600</v>
      </c>
    </row>
    <row r="86" ht="15.75">
      <c r="A86" s="14" t="s">
        <v>166</v>
      </c>
      <c r="B86" s="15" t="s">
        <v>167</v>
      </c>
      <c r="C86" s="16">
        <v>377391404</v>
      </c>
      <c r="D86" s="18">
        <f t="shared" si="8"/>
        <v>0</v>
      </c>
      <c r="E86" s="18"/>
      <c r="F86" s="16">
        <v>377391404</v>
      </c>
    </row>
    <row r="87" ht="15.75">
      <c r="A87" s="14" t="s">
        <v>168</v>
      </c>
      <c r="B87" s="15" t="s">
        <v>169</v>
      </c>
      <c r="C87" s="16">
        <v>531094</v>
      </c>
      <c r="D87" s="18">
        <f t="shared" si="8"/>
        <v>0</v>
      </c>
      <c r="E87" s="18">
        <f t="shared" si="9"/>
        <v>0</v>
      </c>
      <c r="F87" s="16">
        <v>531094</v>
      </c>
    </row>
    <row r="88" ht="31.5">
      <c r="A88" s="14" t="s">
        <v>170</v>
      </c>
      <c r="B88" s="15" t="s">
        <v>171</v>
      </c>
      <c r="C88" s="16">
        <f>-31094-2603</f>
        <v>-33697</v>
      </c>
      <c r="D88" s="18">
        <f t="shared" si="8"/>
        <v>0</v>
      </c>
      <c r="E88" s="18"/>
      <c r="F88" s="16">
        <f>-31094-2603</f>
        <v>-33697</v>
      </c>
    </row>
    <row r="89" ht="15.75">
      <c r="A89" s="27"/>
      <c r="B89" s="21" t="s">
        <v>172</v>
      </c>
      <c r="C89" s="28">
        <f>C5+C80</f>
        <v>14809647762.110001</v>
      </c>
      <c r="D89" s="12">
        <f t="shared" si="8"/>
        <v>19916142</v>
      </c>
      <c r="E89" s="12">
        <f t="shared" si="9"/>
        <v>0.13448086220493849</v>
      </c>
      <c r="F89" s="28">
        <f>F5+F80</f>
        <v>14829563904.110001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DykayaOV</cp:lastModifiedBy>
  <cp:revision>3</cp:revision>
  <dcterms:created xsi:type="dcterms:W3CDTF">2018-12-18T05:09:39Z</dcterms:created>
  <dcterms:modified xsi:type="dcterms:W3CDTF">2025-11-11T11:44:22Z</dcterms:modified>
</cp:coreProperties>
</file>